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0" yWindow="65276" windowWidth="18620" windowHeight="14740" activeTab="0"/>
  </bookViews>
  <sheets>
    <sheet name="HJLL baskets" sheetId="1" r:id="rId1"/>
  </sheets>
  <definedNames/>
  <calcPr fullCalcOnLoad="1"/>
</workbook>
</file>

<file path=xl/sharedStrings.xml><?xml version="1.0" encoding="utf-8"?>
<sst xmlns="http://schemas.openxmlformats.org/spreadsheetml/2006/main" count="206" uniqueCount="133">
  <si>
    <t xml:space="preserve">       that we use for 1688.  This is the full-rent variant for her middle-class situation.  (Her annual expenditures were nearely twice the</t>
  </si>
  <si>
    <t xml:space="preserve">       national average income of £39.18 per family in 1688, putting her in the "middle-class" range.  </t>
  </si>
  <si>
    <t xml:space="preserve">The total for food and drink includes expenditures for potatoes, peas, and other vegetables not listed separately.  </t>
  </si>
  <si>
    <t xml:space="preserve">The "other" category includes soap and "other (industrial)."  </t>
  </si>
  <si>
    <t>The source is Van Zanden (2000).</t>
  </si>
  <si>
    <t>For fuller citation of the sources listed here, and to pursue fuller commodity detail, see</t>
  </si>
  <si>
    <t>Philip T. Hoffman, David S. Jacks, Patricia A. Levin, and Peter H. Lindert,</t>
  </si>
  <si>
    <t>All estimates appear to exclude tax payments.</t>
  </si>
  <si>
    <t xml:space="preserve">       basic foods (Forster 1971, p. 121), and (ii) assumes that basic food is broken down as for top 5% in England.</t>
  </si>
  <si>
    <t>Rural worker 1763 = colon aunisien 1763, from Morineau (1972, pp. 214-217).</t>
  </si>
  <si>
    <t>Bottom 40%, 1688 (King-R. Stone)</t>
  </si>
  <si>
    <t xml:space="preserve">The domestic service expenditures in England-Wales in 1688 are estimated as described in Appendix A, Part (C.).    </t>
  </si>
  <si>
    <t>The source for the Palatinate is Phelps Brown and Hopkins (1959, p. 28), and that for 16th-century Spain is Hamilton (1934, p. 276).</t>
  </si>
  <si>
    <t>From Philip T. Hoffman, David S. Jacks, Patricia A. Levin, and Peter H. Lindert,</t>
  </si>
  <si>
    <r>
      <t>National</t>
    </r>
    <r>
      <rPr>
        <sz val="12"/>
        <rFont val="Times New Roman"/>
        <family val="0"/>
      </rPr>
      <t xml:space="preserve"> expenditures, 1688</t>
    </r>
  </si>
  <si>
    <r>
      <t>Notes to Table 2</t>
    </r>
    <r>
      <rPr>
        <b/>
        <sz val="12"/>
        <rFont val="Times New Roman"/>
        <family val="0"/>
      </rPr>
      <t>:</t>
    </r>
  </si>
  <si>
    <t xml:space="preserve">       on his  London residence and Esquire status (Laslett 1973, pp. 201, 246).  We get a non-tax expenditure of £174.575 for him.  We interpret</t>
  </si>
  <si>
    <t xml:space="preserve">       the maid's pay as only her stated wage of £15, not this plus her £13.375 part of the household's itemized expenses.</t>
  </si>
  <si>
    <t>Gregory King's own household accounts for himself, wife, clerk, servant maid, and boy, London 1695, are from Laslett (1973, introduction</t>
  </si>
  <si>
    <t xml:space="preserve">       and p. 250).  Like Laslett, we trusted King's detail by person rather than his faulty addition to get totals.  We added £24.51 rent, based</t>
  </si>
  <si>
    <t>Panel D. Other nations</t>
  </si>
  <si>
    <t>Industry, excl. food</t>
  </si>
  <si>
    <t>Food and agriculture</t>
  </si>
  <si>
    <t>Panel C. Netherlands</t>
  </si>
  <si>
    <t>Antwerp mason's family 1596-1600</t>
  </si>
  <si>
    <t>Berlin mason's family, c1800</t>
  </si>
  <si>
    <t>Rural worker 1832</t>
  </si>
  <si>
    <t>Urban worker 1832</t>
  </si>
  <si>
    <t>Strasbourg 1745/54 (Allen)</t>
  </si>
  <si>
    <t>The source for Milan 1801 is de Maddelena (1974, pp. 253, 254, 330).</t>
  </si>
  <si>
    <t xml:space="preserve">       equivalent rental cost of occupied housing.  The rental value of housing should have been more than she paid in rent, since she</t>
  </si>
  <si>
    <t xml:space="preserve">       owned her main residence.  To estimate the full value of housing she and her family occupied, we have repaired to the 14.2% share</t>
  </si>
  <si>
    <t xml:space="preserve">       7.456% was assumed to be the value of occupied housing as a share of social-table income.  </t>
  </si>
  <si>
    <t>The "full rent" series assume that the rich occupied housing worth 8% of their income from the revised King income table (Lindert and</t>
  </si>
  <si>
    <t xml:space="preserve">       Williamson 1982).  For those classes who were not landlords, with no extra consumption value of lands, the slightly lower share of</t>
  </si>
  <si>
    <t>The "no-rent" series use only the rents paid out by parts of the top social classes who probably rented their dwellings  in 1688</t>
  </si>
  <si>
    <t xml:space="preserve">       Her annual household expenditures of £89 were more than twice the national average per family in 1688 (£39.18).</t>
  </si>
  <si>
    <t>Urban worker Abbeville, 1764, from Morineau (1972, pp. 218-219). Since budget leaves family with a surplus but no expenditures for clothing,</t>
  </si>
  <si>
    <t>Urban artisan c. 1700</t>
  </si>
  <si>
    <t>Rural worker 1763</t>
  </si>
  <si>
    <t>Urban worker Abbeville 1764</t>
  </si>
  <si>
    <t>etc.</t>
  </si>
  <si>
    <t>fish,</t>
  </si>
  <si>
    <t>Workers and the poor</t>
  </si>
  <si>
    <t xml:space="preserve">       the present  calculations assume that half of surplus is saved and the rest spent on clothing.</t>
  </si>
  <si>
    <t>Rural noble 1410, (i)</t>
  </si>
  <si>
    <t>Rachael Pengelly of Finchley, 1694-1699:  We start again from Wetherill (1988, pp. 123-128, 133), preferring the period of rapid turnover</t>
  </si>
  <si>
    <t xml:space="preserve">       in the composition of Rachael's household up through 1699, instead of the period of apparently incomplete records (1700-1709).  </t>
  </si>
  <si>
    <t>Rural noble 1410, (ii)</t>
  </si>
  <si>
    <t xml:space="preserve">       the present calculation assumes 35 percent total food expenditure share.</t>
  </si>
  <si>
    <t>Panel B.  France, continued</t>
  </si>
  <si>
    <t>Milan, typical family, 1801</t>
  </si>
  <si>
    <t xml:space="preserve">Here 0.0 = believed to be zero, and blank = either excluded or implicit in some other category.  </t>
  </si>
  <si>
    <t>Rural noble 1410, (ii) is the same as with (i), but assuming 13.3 percent total food expenditure.</t>
  </si>
  <si>
    <t>Other</t>
  </si>
  <si>
    <t>Meat,</t>
  </si>
  <si>
    <t>Drink &amp;</t>
  </si>
  <si>
    <t>All food</t>
  </si>
  <si>
    <t>Bread</t>
  </si>
  <si>
    <t>grain</t>
  </si>
  <si>
    <t>fish, etc.</t>
  </si>
  <si>
    <t>sugar</t>
  </si>
  <si>
    <t>&amp; drink</t>
  </si>
  <si>
    <t>Rent</t>
  </si>
  <si>
    <t>In 1688 (G. King and R. Stone):</t>
  </si>
  <si>
    <t>Middle and upper classes</t>
  </si>
  <si>
    <t>Sarah Fell, 1675-1676</t>
  </si>
  <si>
    <t xml:space="preserve">  Median-income household</t>
  </si>
  <si>
    <t xml:space="preserve">      • If homeowners pay full rent:</t>
  </si>
  <si>
    <t xml:space="preserve">  Households in the top 20%</t>
  </si>
  <si>
    <t xml:space="preserve">  Households in the top 10%</t>
  </si>
  <si>
    <t xml:space="preserve">       includes miscellaneous (divers) expenditures.  The total for food and drink includes dried beans, but no drink. Abel (1973,</t>
  </si>
  <si>
    <t>Gregory King, Esq. c1695</t>
  </si>
  <si>
    <t xml:space="preserve">  Households in the top 5%</t>
  </si>
  <si>
    <t>Phelps Brown - Hopkins (1981)</t>
  </si>
  <si>
    <t>Percentage shares of total expenditures:</t>
  </si>
  <si>
    <t>Workers 1788/92 (Feinstein 1998)</t>
  </si>
  <si>
    <t>Workers 1828/32 (Feinstein 1998)</t>
  </si>
  <si>
    <t>Dairy</t>
  </si>
  <si>
    <t>Fuel &amp;</t>
  </si>
  <si>
    <t>light</t>
  </si>
  <si>
    <t>Servants</t>
  </si>
  <si>
    <t>Total</t>
  </si>
  <si>
    <t>Poor in 1787/96 (Davies-Eden)</t>
  </si>
  <si>
    <t>Clothing</t>
  </si>
  <si>
    <t>Holland laborer, 18th century</t>
  </si>
  <si>
    <t>Panel B.  France</t>
  </si>
  <si>
    <t>Duc de Saulx-Tavanes 1788</t>
  </si>
  <si>
    <t>Services</t>
  </si>
  <si>
    <t>France, 1781-1790 (Toutain 1987, pp. 56,61)</t>
  </si>
  <si>
    <t>Germany (Palatinate) 1500-1700</t>
  </si>
  <si>
    <t>Spain 16th century</t>
  </si>
  <si>
    <t>Selected Household Expenditure Shares, 1500-1832</t>
  </si>
  <si>
    <t>Panel A.  England-Wales</t>
  </si>
  <si>
    <t>Salt &amp;</t>
  </si>
  <si>
    <t>Rural noble 1410, (i) =  Guillaume de Murol, noble in Auvergne, from Charbonnier (1980, vol. 1, pp. 128-133). Accounts give food expense only;</t>
  </si>
  <si>
    <t xml:space="preserve">      • If homeowners pay no rent:</t>
  </si>
  <si>
    <t xml:space="preserve">The 1675-1676 expenditures of Sarah Fell, widow of Swarthmore Hall, are based on the summary inWetherill (1988, pp. 128-136). </t>
  </si>
  <si>
    <t xml:space="preserve">       We have adjusted Wetherill's summary of Fell's expenditures to exclude farm and livestock production, and to include the</t>
  </si>
  <si>
    <t xml:space="preserve">       all-other category.  Then, the overall grains category was divided into 2/7 bread and 5/7 other grains, a division suggested by the </t>
  </si>
  <si>
    <t xml:space="preserve">       Davies-Eden sample of 1787-1796.  This division applies to all indices shown in this table.  The total expenditures used in the underlying</t>
  </si>
  <si>
    <t xml:space="preserve">       estimates here are the King-Stone expenditure sums for each income class plus our separate estimate of rents and servant pay.  These differ</t>
  </si>
  <si>
    <t xml:space="preserve">       expenditure detail differed from the total expenditures in his main table.  </t>
  </si>
  <si>
    <t xml:space="preserve">       from the total expenditures in King's famous social table, with or with the Lindert-Williamson revisions, largely because King's </t>
  </si>
  <si>
    <t xml:space="preserve">       from other farinaceous, then by adding rents and servant pay, and by deducting an estimate of fuel and light expenditures from the </t>
  </si>
  <si>
    <t>Workers and the poor:</t>
  </si>
  <si>
    <t>Spices</t>
  </si>
  <si>
    <t xml:space="preserve"> </t>
  </si>
  <si>
    <t>Composition of gross national product (PIB)</t>
  </si>
  <si>
    <t>Panel A. England-Wales</t>
  </si>
  <si>
    <t>Panel D.  Other nations</t>
  </si>
  <si>
    <t>The weights for the bottom -40%, median-income, top-20%, top-10%, and top-5% income groups' average consumption patterns start from</t>
  </si>
  <si>
    <t xml:space="preserve">       Gregory King's notebooks (Laslett 1973), with extensions by R. Stone (1988).  They have been modified further here, first by separating bread </t>
  </si>
  <si>
    <r>
      <t>"Real Inequality in Europe since 1500,"</t>
    </r>
    <r>
      <rPr>
        <i/>
        <sz val="12"/>
        <rFont val="Times New Roman"/>
        <family val="0"/>
      </rPr>
      <t xml:space="preserve"> Journal of Economic History</t>
    </r>
    <r>
      <rPr>
        <sz val="12"/>
        <rFont val="Times New Roman"/>
        <family val="0"/>
      </rPr>
      <t xml:space="preserve"> 62, 2 (June 2002): 322-355.</t>
    </r>
  </si>
  <si>
    <r>
      <t>"Real Inequality in Europe since 1500,"</t>
    </r>
    <r>
      <rPr>
        <i/>
        <sz val="12"/>
        <rFont val="Times New Roman"/>
        <family val="0"/>
      </rPr>
      <t xml:space="preserve"> Journal of Economic History</t>
    </r>
    <r>
      <rPr>
        <sz val="12"/>
        <rFont val="Times New Roman"/>
        <family val="0"/>
      </rPr>
      <t xml:space="preserve"> 62, 2 (June 2002): Table 2.</t>
    </r>
  </si>
  <si>
    <t>Duc de Saulx-Tavanes 1788:  This calculation (i) adds 12 times January 1784 expenditures for specialty foods to a 5000 livre annual budget for</t>
  </si>
  <si>
    <t xml:space="preserve">       We make the same adjustments as in Sarah Fell's case, but accept the sizeable rent payments as the full value of the occupied housing.  </t>
  </si>
  <si>
    <t xml:space="preserve">Note: Following the established convention, all these consumer price index estimates exclude taxes and savings.  </t>
  </si>
  <si>
    <t xml:space="preserve">Urban artisan (and family), c1700 is from Morineau (1972, p. 236).  </t>
  </si>
  <si>
    <t xml:space="preserve">       (based on Lindert, "Lucrens Angliae" 1985).  </t>
  </si>
  <si>
    <t xml:space="preserve">The total for all food and drink includes expenditures not detailed here, especially for fruits and vegetables and spices.  </t>
  </si>
  <si>
    <t xml:space="preserve">       p. 342) also supplied the estimates for the Berlin mason's family of five, for which clothing again includes miscellaneous,</t>
  </si>
  <si>
    <t xml:space="preserve">       and the total for food and drink includes 11.5 percent for other products of vegetable origin.</t>
  </si>
  <si>
    <t>Holland laborer, 15th century</t>
  </si>
  <si>
    <t>Netherlands elite, 1806/62</t>
  </si>
  <si>
    <t>Netherlands elite, 1800/52</t>
  </si>
  <si>
    <t xml:space="preserve">      • paying rent for housing</t>
  </si>
  <si>
    <t xml:space="preserve">      • paying no rent</t>
  </si>
  <si>
    <t>services</t>
  </si>
  <si>
    <t>Consumer</t>
  </si>
  <si>
    <t>Rachael Pengelly, 1694-1699</t>
  </si>
  <si>
    <t>"staples" =</t>
  </si>
  <si>
    <t>The Antwerp mason's family-of-five  expenditures are the Scholliers estimates cited in Abel (1973, p. 199).  Clothing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</si>
</sst>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.0000"/>
    <numFmt numFmtId="168" formatCode="\£0.0"/>
    <numFmt numFmtId="169" formatCode="\£\o.\o"/>
    <numFmt numFmtId="170" formatCode="\¢0.0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Times New Roman"/>
      <family val="0"/>
    </font>
    <font>
      <u val="single"/>
      <sz val="12"/>
      <name val="Times New Roman"/>
      <family val="0"/>
    </font>
    <font>
      <sz val="12"/>
      <name val="Times New Roman"/>
      <family val="0"/>
    </font>
    <font>
      <i/>
      <sz val="12"/>
      <name val="Times New Roman"/>
      <family val="0"/>
    </font>
    <font>
      <b/>
      <sz val="14"/>
      <name val="Times New Roman"/>
      <family val="0"/>
    </font>
    <font>
      <b/>
      <u val="single"/>
      <sz val="12"/>
      <name val="Times New Roman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5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5" fontId="6" fillId="0" borderId="0" xfId="0" applyNumberFormat="1" applyFont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5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165" fontId="5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65" fontId="6" fillId="0" borderId="0" xfId="0" applyNumberFormat="1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165" fontId="7" fillId="0" borderId="0" xfId="0" applyNumberFormat="1" applyFont="1" applyAlignment="1">
      <alignment/>
    </xf>
    <xf numFmtId="166" fontId="6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165" fontId="6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left"/>
    </xf>
    <xf numFmtId="165" fontId="6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left"/>
    </xf>
    <xf numFmtId="165" fontId="6" fillId="0" borderId="1" xfId="0" applyNumberFormat="1" applyFont="1" applyBorder="1" applyAlignment="1">
      <alignment/>
    </xf>
    <xf numFmtId="165" fontId="6" fillId="0" borderId="2" xfId="0" applyNumberFormat="1" applyFont="1" applyBorder="1" applyAlignment="1">
      <alignment/>
    </xf>
    <xf numFmtId="165" fontId="6" fillId="0" borderId="2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6"/>
  <sheetViews>
    <sheetView tabSelected="1" workbookViewId="0" topLeftCell="A50">
      <selection activeCell="L77" sqref="L77"/>
    </sheetView>
  </sheetViews>
  <sheetFormatPr defaultColWidth="11.00390625" defaultRowHeight="12"/>
  <cols>
    <col min="1" max="1" width="10.875" style="2" customWidth="1"/>
    <col min="2" max="2" width="18.00390625" style="2" customWidth="1"/>
    <col min="3" max="3" width="7.875" style="2" customWidth="1"/>
    <col min="4" max="4" width="5.875" style="2" customWidth="1"/>
    <col min="5" max="5" width="7.875" style="2" customWidth="1"/>
    <col min="6" max="6" width="5.875" style="2" customWidth="1"/>
    <col min="7" max="8" width="7.875" style="2" customWidth="1"/>
    <col min="9" max="9" width="6.875" style="5" customWidth="1"/>
    <col min="10" max="10" width="7.875" style="2" customWidth="1"/>
    <col min="11" max="11" width="5.875" style="2" customWidth="1"/>
    <col min="12" max="12" width="7.875" style="2" customWidth="1"/>
    <col min="13" max="14" width="6.875" style="2" customWidth="1"/>
    <col min="15" max="16" width="7.875" style="2" customWidth="1"/>
    <col min="17" max="16384" width="10.875" style="2" customWidth="1"/>
  </cols>
  <sheetData>
    <row r="1" ht="15">
      <c r="B1" s="2" t="s">
        <v>13</v>
      </c>
    </row>
    <row r="2" ht="15">
      <c r="B2" s="2" t="s">
        <v>114</v>
      </c>
    </row>
    <row r="4" spans="2:14" ht="15.75">
      <c r="B4" s="3"/>
      <c r="C4" s="30" t="s">
        <v>92</v>
      </c>
      <c r="J4" s="6"/>
      <c r="K4" s="6"/>
      <c r="L4" s="6"/>
      <c r="M4" s="6"/>
      <c r="N4" s="6"/>
    </row>
    <row r="5" spans="1:14" ht="15">
      <c r="A5" s="7"/>
      <c r="J5" s="6"/>
      <c r="K5" s="6"/>
      <c r="L5" s="6"/>
      <c r="M5" s="6"/>
      <c r="N5" s="6"/>
    </row>
    <row r="6" spans="1:14" ht="15">
      <c r="A6" s="8"/>
      <c r="B6" s="4"/>
      <c r="C6" s="1" t="s">
        <v>75</v>
      </c>
      <c r="D6" s="5"/>
      <c r="E6" s="5"/>
      <c r="F6" s="5"/>
      <c r="G6" s="5"/>
      <c r="H6" s="5"/>
      <c r="J6" s="6"/>
      <c r="K6" s="6"/>
      <c r="L6" s="6"/>
      <c r="M6" s="6"/>
      <c r="N6" s="6"/>
    </row>
    <row r="7" spans="1:15" ht="15">
      <c r="A7" s="9" t="s">
        <v>93</v>
      </c>
      <c r="B7" s="4"/>
      <c r="C7" s="10"/>
      <c r="D7" s="10" t="s">
        <v>54</v>
      </c>
      <c r="E7" s="10" t="s">
        <v>55</v>
      </c>
      <c r="F7" s="10"/>
      <c r="G7" s="10" t="s">
        <v>56</v>
      </c>
      <c r="H7" s="10" t="s">
        <v>57</v>
      </c>
      <c r="I7" s="10" t="s">
        <v>79</v>
      </c>
      <c r="J7" s="6"/>
      <c r="K7" s="6"/>
      <c r="L7" s="6"/>
      <c r="M7" s="6"/>
      <c r="N7" s="6"/>
      <c r="O7" s="11"/>
    </row>
    <row r="8" spans="2:15" ht="15">
      <c r="B8" s="4"/>
      <c r="C8" s="12" t="s">
        <v>58</v>
      </c>
      <c r="D8" s="12" t="s">
        <v>59</v>
      </c>
      <c r="E8" s="12" t="s">
        <v>60</v>
      </c>
      <c r="F8" s="12" t="s">
        <v>78</v>
      </c>
      <c r="G8" s="12" t="s">
        <v>61</v>
      </c>
      <c r="H8" s="12" t="s">
        <v>62</v>
      </c>
      <c r="I8" s="12" t="s">
        <v>80</v>
      </c>
      <c r="J8" s="13" t="s">
        <v>84</v>
      </c>
      <c r="K8" s="13" t="s">
        <v>63</v>
      </c>
      <c r="L8" s="14" t="s">
        <v>81</v>
      </c>
      <c r="M8" s="14" t="s">
        <v>54</v>
      </c>
      <c r="N8" s="15" t="s">
        <v>82</v>
      </c>
      <c r="O8" s="11"/>
    </row>
    <row r="9" spans="1:15" ht="15">
      <c r="A9" s="9" t="s">
        <v>43</v>
      </c>
      <c r="B9" s="4"/>
      <c r="C9" s="12"/>
      <c r="D9" s="12"/>
      <c r="E9" s="12"/>
      <c r="F9" s="12"/>
      <c r="G9" s="12"/>
      <c r="H9" s="12"/>
      <c r="I9" s="12"/>
      <c r="J9" s="13"/>
      <c r="K9" s="13"/>
      <c r="L9" s="14"/>
      <c r="M9" s="14"/>
      <c r="N9" s="15"/>
      <c r="O9" s="11"/>
    </row>
    <row r="10" spans="1:14" ht="15">
      <c r="A10" s="8" t="s">
        <v>10</v>
      </c>
      <c r="B10" s="4"/>
      <c r="C10" s="10">
        <v>8.528478483810952</v>
      </c>
      <c r="D10" s="10">
        <v>21.321196209527383</v>
      </c>
      <c r="E10" s="10">
        <v>6.716176806001126</v>
      </c>
      <c r="F10" s="10">
        <v>11.193628010001877</v>
      </c>
      <c r="G10" s="10">
        <v>5.223693071334209</v>
      </c>
      <c r="H10" s="10">
        <v>59.69934938667667</v>
      </c>
      <c r="I10" s="10">
        <v>6.294964729772907</v>
      </c>
      <c r="J10" s="10">
        <v>15.91982650311378</v>
      </c>
      <c r="K10" s="10">
        <v>13.767606441467024</v>
      </c>
      <c r="L10" s="10">
        <v>0</v>
      </c>
      <c r="M10" s="5">
        <v>4.3182529389696125</v>
      </c>
      <c r="N10" s="5">
        <f>SUM(H10:M10)</f>
        <v>99.99999999999999</v>
      </c>
    </row>
    <row r="11" spans="1:14" ht="15">
      <c r="A11" s="8" t="s">
        <v>74</v>
      </c>
      <c r="B11" s="4"/>
      <c r="C11" s="5">
        <f>(2/7)*20</f>
        <v>5.7142857142857135</v>
      </c>
      <c r="D11" s="5">
        <f>(5/7)*20</f>
        <v>14.285714285714286</v>
      </c>
      <c r="E11" s="5">
        <v>25</v>
      </c>
      <c r="F11" s="5">
        <v>12.5</v>
      </c>
      <c r="G11" s="5">
        <v>22.5</v>
      </c>
      <c r="H11" s="5">
        <v>80</v>
      </c>
      <c r="I11" s="5">
        <v>7.5</v>
      </c>
      <c r="J11" s="5">
        <v>12.5</v>
      </c>
      <c r="K11" s="5"/>
      <c r="L11" s="10">
        <v>0</v>
      </c>
      <c r="M11" s="12"/>
      <c r="N11" s="5">
        <f>SUM(H11:M11)</f>
        <v>100</v>
      </c>
    </row>
    <row r="12" spans="1:14" ht="15">
      <c r="A12" s="8" t="s">
        <v>83</v>
      </c>
      <c r="B12" s="4"/>
      <c r="C12" s="5">
        <v>14.2</v>
      </c>
      <c r="D12" s="5">
        <v>35.26</v>
      </c>
      <c r="E12" s="5">
        <v>12.69</v>
      </c>
      <c r="F12" s="5">
        <v>4.97</v>
      </c>
      <c r="G12" s="5">
        <v>4.97</v>
      </c>
      <c r="H12" s="5">
        <v>72.09</v>
      </c>
      <c r="I12" s="5">
        <v>7.3</v>
      </c>
      <c r="J12" s="5">
        <v>6.4</v>
      </c>
      <c r="K12" s="5">
        <v>14.2</v>
      </c>
      <c r="L12" s="10">
        <v>0</v>
      </c>
      <c r="M12" s="12"/>
      <c r="N12" s="5">
        <f>SUM(H12:M12)</f>
        <v>99.99000000000001</v>
      </c>
    </row>
    <row r="13" spans="1:14" ht="15">
      <c r="A13" s="8" t="s">
        <v>76</v>
      </c>
      <c r="B13" s="4"/>
      <c r="C13" s="5">
        <v>13.8</v>
      </c>
      <c r="D13" s="5">
        <f>18.63+8.97+3.45</f>
        <v>31.05</v>
      </c>
      <c r="E13" s="5">
        <f>2.07+2.07+4.83</f>
        <v>8.969999999999999</v>
      </c>
      <c r="F13" s="5">
        <f>3.45+2.76+2.07</f>
        <v>8.28</v>
      </c>
      <c r="G13" s="5">
        <f>10+2.07+4.83</f>
        <v>16.9</v>
      </c>
      <c r="H13" s="5">
        <f>69+10</f>
        <v>79</v>
      </c>
      <c r="I13" s="5">
        <v>5</v>
      </c>
      <c r="J13" s="5">
        <v>6</v>
      </c>
      <c r="K13" s="5">
        <v>10</v>
      </c>
      <c r="L13" s="10">
        <v>0</v>
      </c>
      <c r="M13" s="12"/>
      <c r="N13" s="5">
        <f>SUM(H13:M13)</f>
        <v>100</v>
      </c>
    </row>
    <row r="14" spans="1:14" ht="15">
      <c r="A14" s="8" t="s">
        <v>77</v>
      </c>
      <c r="B14" s="4"/>
      <c r="C14" s="5">
        <v>16.25</v>
      </c>
      <c r="D14" s="5">
        <f>13.65+4.55+4.55</f>
        <v>22.75</v>
      </c>
      <c r="E14" s="5">
        <f>2.6+2.6+5.2</f>
        <v>10.4</v>
      </c>
      <c r="F14" s="5">
        <f>4.55+2.6+1.95</f>
        <v>9.1</v>
      </c>
      <c r="G14" s="5">
        <f>11+1.95+4.55</f>
        <v>17.5</v>
      </c>
      <c r="H14" s="5">
        <f>65+11</f>
        <v>76</v>
      </c>
      <c r="I14" s="5">
        <v>5</v>
      </c>
      <c r="J14" s="5">
        <v>8</v>
      </c>
      <c r="K14" s="5">
        <v>11</v>
      </c>
      <c r="L14" s="10">
        <v>0</v>
      </c>
      <c r="M14" s="12"/>
      <c r="N14" s="5">
        <f>SUM(H14:M14)</f>
        <v>100</v>
      </c>
    </row>
    <row r="15" spans="1:14" ht="15">
      <c r="A15" s="8"/>
      <c r="B15" s="4"/>
      <c r="C15" s="5"/>
      <c r="D15" s="5"/>
      <c r="E15" s="5"/>
      <c r="F15" s="5"/>
      <c r="G15" s="5"/>
      <c r="H15" s="5"/>
      <c r="J15" s="5"/>
      <c r="M15" s="5"/>
      <c r="N15" s="5"/>
    </row>
    <row r="16" spans="1:14" ht="15">
      <c r="A16" s="9" t="s">
        <v>65</v>
      </c>
      <c r="B16" s="4"/>
      <c r="C16" s="5"/>
      <c r="D16" s="5"/>
      <c r="E16" s="5"/>
      <c r="F16" s="5"/>
      <c r="G16" s="5"/>
      <c r="H16" s="5"/>
      <c r="J16" s="5"/>
      <c r="K16" s="5"/>
      <c r="N16" s="5"/>
    </row>
    <row r="17" spans="1:15" ht="15">
      <c r="A17" s="8" t="s">
        <v>66</v>
      </c>
      <c r="B17" s="4"/>
      <c r="C17" s="5"/>
      <c r="D17" s="5"/>
      <c r="E17" s="5"/>
      <c r="F17" s="5"/>
      <c r="G17" s="5"/>
      <c r="H17" s="5">
        <v>29.31392888117953</v>
      </c>
      <c r="I17" s="5">
        <v>8.848915871639203</v>
      </c>
      <c r="J17" s="5">
        <v>14.158265394622722</v>
      </c>
      <c r="K17" s="5">
        <v>8</v>
      </c>
      <c r="L17" s="5">
        <v>10.618699045967041</v>
      </c>
      <c r="M17" s="5">
        <v>29.060190806591514</v>
      </c>
      <c r="N17" s="5">
        <f>SUM(H17:M17)</f>
        <v>100.00000000000003</v>
      </c>
      <c r="O17" s="5"/>
    </row>
    <row r="18" spans="1:15" ht="15">
      <c r="A18" s="8" t="s">
        <v>130</v>
      </c>
      <c r="B18" s="4"/>
      <c r="C18" s="5"/>
      <c r="D18" s="10" t="s">
        <v>131</v>
      </c>
      <c r="E18" s="16">
        <v>23.722149410222798</v>
      </c>
      <c r="F18" s="5"/>
      <c r="G18" s="5">
        <v>14.61336828309305</v>
      </c>
      <c r="H18" s="5">
        <v>39.91761842351619</v>
      </c>
      <c r="I18" s="5">
        <v>13.649129376521248</v>
      </c>
      <c r="J18" s="5">
        <v>9.773450664669534</v>
      </c>
      <c r="K18" s="5">
        <v>12.563190413780188</v>
      </c>
      <c r="L18" s="5">
        <v>7.026774012357236</v>
      </c>
      <c r="M18" s="5">
        <v>17.06983710915561</v>
      </c>
      <c r="N18" s="5">
        <f>SUM(H18:M18)</f>
        <v>100</v>
      </c>
      <c r="O18" s="5"/>
    </row>
    <row r="19" spans="1:15" ht="15">
      <c r="A19" s="8" t="s">
        <v>72</v>
      </c>
      <c r="B19" s="4"/>
      <c r="C19" s="5"/>
      <c r="D19" s="10"/>
      <c r="E19" s="16"/>
      <c r="F19" s="5"/>
      <c r="G19" s="5"/>
      <c r="H19" s="5">
        <v>38.95173993985394</v>
      </c>
      <c r="I19" s="5">
        <v>3.436918229987112</v>
      </c>
      <c r="J19" s="5">
        <v>19.47586996992697</v>
      </c>
      <c r="K19" s="5">
        <v>11.45639409995704</v>
      </c>
      <c r="L19" s="5">
        <v>8.59229557496778</v>
      </c>
      <c r="M19" s="5">
        <v>18.086782185307158</v>
      </c>
      <c r="N19" s="5">
        <f>SUM(H19:M19)</f>
        <v>100</v>
      </c>
      <c r="O19" s="5"/>
    </row>
    <row r="20" spans="1:14" ht="15">
      <c r="A20" s="8" t="s">
        <v>64</v>
      </c>
      <c r="B20" s="4"/>
      <c r="C20" s="5"/>
      <c r="D20" s="5"/>
      <c r="E20" s="5"/>
      <c r="F20" s="5"/>
      <c r="G20" s="5"/>
      <c r="H20" s="5"/>
      <c r="J20" s="5"/>
      <c r="K20" s="5"/>
      <c r="N20" s="5"/>
    </row>
    <row r="21" spans="1:14" ht="15">
      <c r="A21" s="17" t="s">
        <v>67</v>
      </c>
      <c r="B21" s="4"/>
      <c r="C21" s="5">
        <v>4.755931128603135</v>
      </c>
      <c r="D21" s="5">
        <v>11.889827821507838</v>
      </c>
      <c r="E21" s="5">
        <v>7.599150825050661</v>
      </c>
      <c r="F21" s="5">
        <v>6.875422175045837</v>
      </c>
      <c r="G21" s="5">
        <v>6.875422175045837</v>
      </c>
      <c r="H21" s="5">
        <v>43.423719000289495</v>
      </c>
      <c r="I21" s="5">
        <v>5.72348740712149</v>
      </c>
      <c r="J21" s="5">
        <v>19.29943066679533</v>
      </c>
      <c r="K21" s="5">
        <v>21.596062916143975</v>
      </c>
      <c r="L21" s="5">
        <v>0</v>
      </c>
      <c r="M21" s="5">
        <v>9.957300009649716</v>
      </c>
      <c r="N21" s="5">
        <f aca="true" t="shared" si="0" ref="N21:N29">SUM(H21:M21)</f>
        <v>100</v>
      </c>
    </row>
    <row r="22" spans="1:14" ht="15">
      <c r="A22" s="17" t="s">
        <v>68</v>
      </c>
      <c r="B22" s="4"/>
      <c r="C22" s="5"/>
      <c r="D22" s="5"/>
      <c r="E22" s="5"/>
      <c r="F22" s="5"/>
      <c r="G22" s="5"/>
      <c r="H22" s="5"/>
      <c r="J22" s="5"/>
      <c r="K22" s="5"/>
      <c r="L22" s="5"/>
      <c r="M22" s="5"/>
      <c r="N22" s="5"/>
    </row>
    <row r="23" spans="1:14" ht="15">
      <c r="A23" s="17" t="s">
        <v>69</v>
      </c>
      <c r="B23" s="4"/>
      <c r="C23" s="5">
        <v>1.591739369250022</v>
      </c>
      <c r="D23" s="5">
        <v>3.9793484231250544</v>
      </c>
      <c r="E23" s="5">
        <v>8.287712813586475</v>
      </c>
      <c r="F23" s="5">
        <v>4.079105621302293</v>
      </c>
      <c r="G23" s="5">
        <v>8.464517353609654</v>
      </c>
      <c r="H23" s="5">
        <v>31.514633800622633</v>
      </c>
      <c r="I23" s="5">
        <v>3.410718546041426</v>
      </c>
      <c r="J23" s="5">
        <v>20.588423410593773</v>
      </c>
      <c r="K23" s="5">
        <v>9.684628731425338</v>
      </c>
      <c r="L23" s="5">
        <v>10.063170185247008</v>
      </c>
      <c r="M23" s="5">
        <v>24.738425326069834</v>
      </c>
      <c r="N23" s="5">
        <f t="shared" si="0"/>
        <v>100</v>
      </c>
    </row>
    <row r="24" spans="1:14" ht="15">
      <c r="A24" s="17" t="s">
        <v>70</v>
      </c>
      <c r="B24" s="4"/>
      <c r="C24" s="5">
        <v>1.3045173880142753</v>
      </c>
      <c r="D24" s="5">
        <v>3.261293470035688</v>
      </c>
      <c r="E24" s="5">
        <v>7.846179648180106</v>
      </c>
      <c r="F24" s="5">
        <v>3.7903564379365005</v>
      </c>
      <c r="G24" s="5">
        <v>7.8094935326863215</v>
      </c>
      <c r="H24" s="5">
        <v>28.888639275887897</v>
      </c>
      <c r="I24" s="5">
        <v>3.2936685905624206</v>
      </c>
      <c r="J24" s="5">
        <v>19.630105773357094</v>
      </c>
      <c r="K24" s="5">
        <v>9.595080024371637</v>
      </c>
      <c r="L24" s="5">
        <v>12.906953637496622</v>
      </c>
      <c r="M24" s="5">
        <v>25.68567084401425</v>
      </c>
      <c r="N24" s="5">
        <f t="shared" si="0"/>
        <v>100.00011814568992</v>
      </c>
    </row>
    <row r="25" spans="1:14" ht="15">
      <c r="A25" s="17" t="s">
        <v>73</v>
      </c>
      <c r="B25" s="4"/>
      <c r="C25" s="5">
        <v>0.952834359166185</v>
      </c>
      <c r="D25" s="5">
        <v>2.382085897915463</v>
      </c>
      <c r="E25" s="5">
        <v>7.396198184105825</v>
      </c>
      <c r="F25" s="5">
        <v>3.482504165674839</v>
      </c>
      <c r="G25" s="5">
        <v>7.022817696466826</v>
      </c>
      <c r="H25" s="5">
        <v>25.89859557248274</v>
      </c>
      <c r="I25" s="5">
        <v>3.2331332675893494</v>
      </c>
      <c r="J25" s="5">
        <v>18.992076716428063</v>
      </c>
      <c r="K25" s="5">
        <v>10.38255590217031</v>
      </c>
      <c r="L25" s="5">
        <v>13.543727719289985</v>
      </c>
      <c r="M25" s="5">
        <v>27.94991838677866</v>
      </c>
      <c r="N25" s="5">
        <f t="shared" si="0"/>
        <v>100.00000756473911</v>
      </c>
    </row>
    <row r="26" spans="1:14" ht="15">
      <c r="A26" s="17" t="s">
        <v>96</v>
      </c>
      <c r="B26" s="4"/>
      <c r="C26" s="5"/>
      <c r="D26" s="5"/>
      <c r="E26" s="5"/>
      <c r="F26" s="5"/>
      <c r="G26" s="5"/>
      <c r="H26" s="5"/>
      <c r="J26" s="5"/>
      <c r="K26" s="5"/>
      <c r="L26" s="5"/>
      <c r="M26" s="5"/>
      <c r="N26" s="5"/>
    </row>
    <row r="27" spans="1:14" ht="15">
      <c r="A27" s="17" t="s">
        <v>69</v>
      </c>
      <c r="B27" s="4"/>
      <c r="C27" s="5">
        <v>1.730276016102412</v>
      </c>
      <c r="D27" s="5">
        <v>4.325690040256029</v>
      </c>
      <c r="E27" s="5">
        <v>9.009031872127341</v>
      </c>
      <c r="F27" s="5">
        <v>4.434129581787869</v>
      </c>
      <c r="G27" s="5">
        <v>9.201224552066058</v>
      </c>
      <c r="H27" s="5">
        <v>34.25750224872563</v>
      </c>
      <c r="I27" s="5">
        <v>3.707569600839719</v>
      </c>
      <c r="J27" s="5">
        <v>22.380331808653185</v>
      </c>
      <c r="K27" s="5">
        <v>1.8240524734715704</v>
      </c>
      <c r="L27" s="5">
        <v>10.939015742064473</v>
      </c>
      <c r="M27" s="5">
        <v>26.89152812624543</v>
      </c>
      <c r="N27" s="5">
        <f t="shared" si="0"/>
        <v>100</v>
      </c>
    </row>
    <row r="28" spans="1:14" ht="15">
      <c r="A28" s="17" t="s">
        <v>70</v>
      </c>
      <c r="B28" s="4"/>
      <c r="C28" s="5">
        <v>1.4094165693739642</v>
      </c>
      <c r="D28" s="5">
        <v>3.5235414234349105</v>
      </c>
      <c r="E28" s="5">
        <v>8.477108625790743</v>
      </c>
      <c r="F28" s="5">
        <v>4.095147536203267</v>
      </c>
      <c r="G28" s="5">
        <v>8.437472497121263</v>
      </c>
      <c r="H28" s="5">
        <v>31.211639826496757</v>
      </c>
      <c r="I28" s="5">
        <v>3.5585199003223007</v>
      </c>
      <c r="J28" s="5">
        <v>21.208606791855384</v>
      </c>
      <c r="K28" s="5">
        <v>2.325267883448358</v>
      </c>
      <c r="L28" s="5">
        <v>13.944852108968112</v>
      </c>
      <c r="M28" s="5">
        <v>27.751113488909102</v>
      </c>
      <c r="N28" s="5">
        <f t="shared" si="0"/>
        <v>100.00000000000001</v>
      </c>
    </row>
    <row r="29" spans="1:14" ht="15">
      <c r="A29" s="17" t="s">
        <v>73</v>
      </c>
      <c r="B29" s="4"/>
      <c r="C29" s="5">
        <v>1.038310203090553</v>
      </c>
      <c r="D29" s="5">
        <v>2.595775507726383</v>
      </c>
      <c r="E29" s="5">
        <v>8.059688407287483</v>
      </c>
      <c r="F29" s="5">
        <v>3.794908918576143</v>
      </c>
      <c r="G29" s="5">
        <v>7.652813102864418</v>
      </c>
      <c r="H29" s="5">
        <v>28.221879039035162</v>
      </c>
      <c r="I29" s="5">
        <v>3.523167723115266</v>
      </c>
      <c r="J29" s="5">
        <v>20.69579758836809</v>
      </c>
      <c r="K29" s="5">
        <v>2.3432405312120514</v>
      </c>
      <c r="L29" s="5">
        <v>14.758695403788126</v>
      </c>
      <c r="M29" s="5">
        <v>30.45721972278185</v>
      </c>
      <c r="N29" s="5">
        <f t="shared" si="0"/>
        <v>100.00000000830056</v>
      </c>
    </row>
    <row r="30" spans="1:14" ht="15">
      <c r="A30" s="17"/>
      <c r="B30" s="4"/>
      <c r="C30" s="5"/>
      <c r="D30" s="5"/>
      <c r="E30" s="5"/>
      <c r="F30" s="5"/>
      <c r="G30" s="5"/>
      <c r="H30" s="5"/>
      <c r="I30" s="10"/>
      <c r="J30" s="5"/>
      <c r="K30" s="5"/>
      <c r="L30" s="18"/>
      <c r="M30" s="5"/>
      <c r="N30" s="5"/>
    </row>
    <row r="31" spans="1:14" ht="15">
      <c r="A31" s="9" t="s">
        <v>14</v>
      </c>
      <c r="B31" s="4"/>
      <c r="C31" s="5">
        <f>(2/7)*15.9</f>
        <v>4.542857142857143</v>
      </c>
      <c r="D31" s="5">
        <f>(5/7)*15.9</f>
        <v>11.357142857142858</v>
      </c>
      <c r="E31" s="5">
        <v>10.2</v>
      </c>
      <c r="F31" s="5">
        <v>7.5</v>
      </c>
      <c r="G31" s="5">
        <v>9.8</v>
      </c>
      <c r="H31" s="5">
        <f>40.6+9.8</f>
        <v>50.400000000000006</v>
      </c>
      <c r="J31" s="5">
        <v>23.5</v>
      </c>
      <c r="K31" s="5"/>
      <c r="L31" s="5"/>
      <c r="M31" s="5">
        <v>26.1</v>
      </c>
      <c r="N31" s="5">
        <f>SUM(H31:M31)</f>
        <v>100</v>
      </c>
    </row>
    <row r="32" spans="1:14" ht="15">
      <c r="A32" s="17"/>
      <c r="B32" s="4"/>
      <c r="C32" s="19"/>
      <c r="D32" s="5"/>
      <c r="E32" s="5"/>
      <c r="F32" s="5"/>
      <c r="G32" s="5"/>
      <c r="H32" s="5"/>
      <c r="J32" s="5"/>
      <c r="K32" s="5"/>
      <c r="L32" s="18"/>
      <c r="M32" s="5"/>
      <c r="N32" s="5"/>
    </row>
    <row r="33" spans="1:15" ht="15">
      <c r="A33" s="9" t="s">
        <v>86</v>
      </c>
      <c r="B33" s="4"/>
      <c r="C33" s="19"/>
      <c r="D33" s="5"/>
      <c r="E33" s="5"/>
      <c r="F33" s="10" t="s">
        <v>55</v>
      </c>
      <c r="G33" s="5"/>
      <c r="H33" s="5"/>
      <c r="J33" s="5"/>
      <c r="K33" s="5"/>
      <c r="L33" s="5"/>
      <c r="M33" s="18"/>
      <c r="N33" s="5"/>
      <c r="O33" s="5"/>
    </row>
    <row r="34" spans="2:12" ht="15">
      <c r="B34" s="4"/>
      <c r="C34" s="10"/>
      <c r="D34" s="10" t="s">
        <v>54</v>
      </c>
      <c r="E34" s="10" t="s">
        <v>94</v>
      </c>
      <c r="F34" s="10" t="s">
        <v>42</v>
      </c>
      <c r="G34" s="10"/>
      <c r="H34" s="10" t="s">
        <v>56</v>
      </c>
      <c r="I34" s="10" t="s">
        <v>57</v>
      </c>
      <c r="J34" s="10" t="s">
        <v>79</v>
      </c>
      <c r="K34" s="20"/>
      <c r="L34" s="20"/>
    </row>
    <row r="35" spans="1:14" ht="15">
      <c r="A35" s="9" t="s">
        <v>105</v>
      </c>
      <c r="B35" s="4"/>
      <c r="C35" s="12" t="s">
        <v>58</v>
      </c>
      <c r="D35" s="12" t="s">
        <v>59</v>
      </c>
      <c r="E35" s="12" t="s">
        <v>106</v>
      </c>
      <c r="F35" s="12" t="s">
        <v>41</v>
      </c>
      <c r="G35" s="12" t="s">
        <v>78</v>
      </c>
      <c r="H35" s="12" t="s">
        <v>61</v>
      </c>
      <c r="I35" s="12" t="s">
        <v>62</v>
      </c>
      <c r="J35" s="12" t="s">
        <v>80</v>
      </c>
      <c r="K35" s="13" t="s">
        <v>63</v>
      </c>
      <c r="L35" s="13" t="s">
        <v>84</v>
      </c>
      <c r="M35" s="14" t="s">
        <v>81</v>
      </c>
      <c r="N35" s="14" t="s">
        <v>54</v>
      </c>
    </row>
    <row r="36" spans="1:14" ht="15">
      <c r="A36" s="8" t="s">
        <v>26</v>
      </c>
      <c r="B36" s="4"/>
      <c r="C36" s="10">
        <v>48.95483870967742</v>
      </c>
      <c r="D36" s="10"/>
      <c r="E36" s="10"/>
      <c r="F36" s="10">
        <v>14.71774193548387</v>
      </c>
      <c r="G36" s="10"/>
      <c r="H36" s="10">
        <v>5.887096774193548</v>
      </c>
      <c r="I36" s="10">
        <v>69.55967741935484</v>
      </c>
      <c r="J36" s="10">
        <v>1.6129032258064515</v>
      </c>
      <c r="K36" s="10">
        <v>6.451612903225806</v>
      </c>
      <c r="L36" s="10">
        <v>16.129032258064516</v>
      </c>
      <c r="M36" s="5">
        <v>0</v>
      </c>
      <c r="N36" s="10">
        <v>6.2467741935483865</v>
      </c>
    </row>
    <row r="37" spans="1:14" ht="15">
      <c r="A37" s="2" t="s">
        <v>27</v>
      </c>
      <c r="C37" s="10">
        <v>34.4992143397544</v>
      </c>
      <c r="D37" s="10"/>
      <c r="E37" s="10"/>
      <c r="F37" s="10">
        <v>21.241925158586977</v>
      </c>
      <c r="G37" s="10"/>
      <c r="H37" s="10">
        <v>10.620962579293488</v>
      </c>
      <c r="I37" s="10">
        <v>66.36210207763487</v>
      </c>
      <c r="J37" s="10">
        <v>4.655764418320433</v>
      </c>
      <c r="K37" s="10">
        <v>5.819705522900541</v>
      </c>
      <c r="L37" s="10">
        <v>16.295175464121517</v>
      </c>
      <c r="M37" s="5">
        <v>0</v>
      </c>
      <c r="N37" s="10">
        <v>6.867252517022639</v>
      </c>
    </row>
    <row r="38" spans="1:14" ht="15">
      <c r="A38" s="2" t="s">
        <v>38</v>
      </c>
      <c r="C38" s="10">
        <v>23.25581395348837</v>
      </c>
      <c r="D38" s="10"/>
      <c r="E38" s="10"/>
      <c r="F38" s="10">
        <v>20.930232558139537</v>
      </c>
      <c r="G38" s="10">
        <v>11.627906976744185</v>
      </c>
      <c r="H38" s="10">
        <v>27.906976744186046</v>
      </c>
      <c r="I38" s="10">
        <v>83.72093023255815</v>
      </c>
      <c r="J38" s="10"/>
      <c r="K38" s="10"/>
      <c r="L38" s="10"/>
      <c r="M38" s="5">
        <v>0</v>
      </c>
      <c r="N38" s="10"/>
    </row>
    <row r="39" spans="3:14" ht="15">
      <c r="C39" s="19"/>
      <c r="D39" s="5"/>
      <c r="E39" s="5"/>
      <c r="F39" s="10" t="s">
        <v>55</v>
      </c>
      <c r="G39" s="5"/>
      <c r="H39" s="5"/>
      <c r="J39" s="5"/>
      <c r="K39" s="5"/>
      <c r="L39" s="5"/>
      <c r="M39" s="18"/>
      <c r="N39" s="5"/>
    </row>
    <row r="40" spans="3:12" ht="15">
      <c r="C40" s="10"/>
      <c r="D40" s="10" t="s">
        <v>54</v>
      </c>
      <c r="E40" s="10" t="s">
        <v>94</v>
      </c>
      <c r="F40" s="10" t="s">
        <v>42</v>
      </c>
      <c r="G40" s="10"/>
      <c r="H40" s="10" t="s">
        <v>56</v>
      </c>
      <c r="I40" s="10" t="s">
        <v>57</v>
      </c>
      <c r="J40" s="10" t="s">
        <v>79</v>
      </c>
      <c r="K40" s="20"/>
      <c r="L40" s="20"/>
    </row>
    <row r="41" spans="1:14" ht="15">
      <c r="A41" s="9" t="s">
        <v>50</v>
      </c>
      <c r="C41" s="12" t="s">
        <v>58</v>
      </c>
      <c r="D41" s="12" t="s">
        <v>59</v>
      </c>
      <c r="E41" s="12" t="s">
        <v>106</v>
      </c>
      <c r="F41" s="12" t="s">
        <v>41</v>
      </c>
      <c r="G41" s="12" t="s">
        <v>78</v>
      </c>
      <c r="H41" s="12" t="s">
        <v>61</v>
      </c>
      <c r="I41" s="12" t="s">
        <v>62</v>
      </c>
      <c r="J41" s="12" t="s">
        <v>80</v>
      </c>
      <c r="K41" s="13" t="s">
        <v>63</v>
      </c>
      <c r="L41" s="13" t="s">
        <v>84</v>
      </c>
      <c r="M41" s="14" t="s">
        <v>81</v>
      </c>
      <c r="N41" s="14" t="s">
        <v>54</v>
      </c>
    </row>
    <row r="42" spans="1:14" ht="15">
      <c r="A42" s="2" t="s">
        <v>39</v>
      </c>
      <c r="C42" s="5">
        <v>30.819026175063325</v>
      </c>
      <c r="D42" s="5"/>
      <c r="E42" s="5"/>
      <c r="F42" s="5">
        <v>15.409513087531662</v>
      </c>
      <c r="G42" s="5"/>
      <c r="H42" s="5">
        <v>15.409513087531662</v>
      </c>
      <c r="I42" s="5">
        <v>61.63805235012665</v>
      </c>
      <c r="J42" s="5">
        <v>10.976639459611595</v>
      </c>
      <c r="K42" s="5">
        <v>8.443568815085843</v>
      </c>
      <c r="L42" s="5">
        <v>14.860681114551083</v>
      </c>
      <c r="M42" s="5">
        <v>0</v>
      </c>
      <c r="N42" s="5">
        <v>4.081058260624824</v>
      </c>
    </row>
    <row r="43" spans="1:14" ht="15">
      <c r="A43" s="2" t="s">
        <v>40</v>
      </c>
      <c r="C43" s="5">
        <v>23.068309070548707</v>
      </c>
      <c r="D43" s="5">
        <v>5.375139977603583</v>
      </c>
      <c r="E43" s="5">
        <v>8.006718924972004</v>
      </c>
      <c r="F43" s="5">
        <v>7.390817469204927</v>
      </c>
      <c r="G43" s="5">
        <v>12.989921612541991</v>
      </c>
      <c r="H43" s="5" t="s">
        <v>107</v>
      </c>
      <c r="I43" s="5">
        <v>56.83090705487121</v>
      </c>
      <c r="J43" s="5">
        <v>12.765957446808507</v>
      </c>
      <c r="K43" s="5">
        <v>7.166853303471443</v>
      </c>
      <c r="L43" s="5">
        <v>16.797312430011196</v>
      </c>
      <c r="M43" s="5">
        <v>0</v>
      </c>
      <c r="N43" s="5">
        <v>6.438969764837625</v>
      </c>
    </row>
    <row r="44" spans="3:14" ht="15">
      <c r="C44" s="5"/>
      <c r="D44" s="5"/>
      <c r="E44" s="5"/>
      <c r="F44" s="5"/>
      <c r="G44" s="5"/>
      <c r="H44" s="5"/>
      <c r="J44" s="5"/>
      <c r="K44" s="5"/>
      <c r="L44" s="5"/>
      <c r="M44" s="5"/>
      <c r="N44" s="5"/>
    </row>
    <row r="45" spans="1:14" ht="15">
      <c r="A45" s="2" t="s">
        <v>28</v>
      </c>
      <c r="C45" s="5">
        <v>21.9</v>
      </c>
      <c r="D45" s="5">
        <v>6</v>
      </c>
      <c r="E45" s="5"/>
      <c r="F45" s="5">
        <v>14</v>
      </c>
      <c r="G45" s="5">
        <v>9.3</v>
      </c>
      <c r="H45" s="5">
        <v>20.8</v>
      </c>
      <c r="I45" s="5">
        <v>72</v>
      </c>
      <c r="J45" s="5">
        <v>20.9</v>
      </c>
      <c r="K45" s="5"/>
      <c r="L45" s="5">
        <v>5.3</v>
      </c>
      <c r="M45" s="5"/>
      <c r="N45" s="5">
        <v>1.8</v>
      </c>
    </row>
    <row r="46" spans="2:14" ht="15">
      <c r="B46" s="3"/>
      <c r="C46" s="5"/>
      <c r="D46" s="5"/>
      <c r="E46" s="5"/>
      <c r="F46" s="5"/>
      <c r="G46" s="5"/>
      <c r="H46" s="5"/>
      <c r="J46" s="5"/>
      <c r="K46" s="5"/>
      <c r="L46" s="5"/>
      <c r="M46" s="5"/>
      <c r="N46" s="5"/>
    </row>
    <row r="47" spans="1:14" ht="15">
      <c r="A47" s="2" t="s">
        <v>87</v>
      </c>
      <c r="C47" s="5">
        <v>0.6995520137114799</v>
      </c>
      <c r="D47" s="5">
        <v>0.9846728176606097</v>
      </c>
      <c r="E47" s="5"/>
      <c r="F47" s="5">
        <v>5.2627790162671815</v>
      </c>
      <c r="G47" s="5">
        <v>1.7688416363092987</v>
      </c>
      <c r="H47" s="5">
        <v>4.106415714913506</v>
      </c>
      <c r="I47" s="5">
        <v>13.343437005798627</v>
      </c>
      <c r="J47" s="5">
        <v>6.671718502899314</v>
      </c>
      <c r="K47" s="5">
        <v>13.722324723247231</v>
      </c>
      <c r="L47" s="5">
        <v>36.90036900369004</v>
      </c>
      <c r="M47" s="5">
        <v>21.085925144965735</v>
      </c>
      <c r="N47" s="5">
        <v>8.27622561939907</v>
      </c>
    </row>
    <row r="48" spans="1:14" ht="15">
      <c r="A48" s="2" t="s">
        <v>45</v>
      </c>
      <c r="C48" s="5">
        <v>7.7</v>
      </c>
      <c r="D48" s="5"/>
      <c r="E48" s="5">
        <v>0.385</v>
      </c>
      <c r="F48" s="5">
        <v>8.995</v>
      </c>
      <c r="G48" s="5">
        <v>3.08</v>
      </c>
      <c r="H48" s="5">
        <v>14.84</v>
      </c>
      <c r="I48" s="5">
        <v>35</v>
      </c>
      <c r="J48" s="5"/>
      <c r="K48" s="5"/>
      <c r="L48" s="5"/>
      <c r="M48" s="5"/>
      <c r="N48" s="5"/>
    </row>
    <row r="49" spans="1:14" ht="15">
      <c r="A49" s="2" t="s">
        <v>48</v>
      </c>
      <c r="C49" s="5">
        <v>2.926</v>
      </c>
      <c r="D49" s="5"/>
      <c r="E49" s="5">
        <v>0.1463</v>
      </c>
      <c r="F49" s="5">
        <v>3.4181</v>
      </c>
      <c r="G49" s="5">
        <v>1.1704</v>
      </c>
      <c r="H49" s="5">
        <v>5.6392</v>
      </c>
      <c r="I49" s="5">
        <v>13.3</v>
      </c>
      <c r="J49" s="5"/>
      <c r="K49" s="5"/>
      <c r="L49" s="5"/>
      <c r="M49" s="5"/>
      <c r="N49" s="5"/>
    </row>
    <row r="50" spans="3:13" ht="15">
      <c r="C50" s="5"/>
      <c r="D50" s="5"/>
      <c r="E50" s="5"/>
      <c r="F50" s="5"/>
      <c r="G50" s="5"/>
      <c r="H50" s="5"/>
      <c r="J50" s="5"/>
      <c r="K50" s="5"/>
      <c r="L50" s="5"/>
      <c r="M50" s="5"/>
    </row>
    <row r="51" spans="1:14" ht="15">
      <c r="A51" s="5" t="s">
        <v>108</v>
      </c>
      <c r="C51" s="5"/>
      <c r="F51" s="5"/>
      <c r="G51" s="5"/>
      <c r="H51" s="5"/>
      <c r="I51" s="12" t="s">
        <v>22</v>
      </c>
      <c r="J51" s="21" t="s">
        <v>21</v>
      </c>
      <c r="K51" s="12"/>
      <c r="L51" s="12"/>
      <c r="M51" s="12" t="s">
        <v>88</v>
      </c>
      <c r="N51" s="5"/>
    </row>
    <row r="52" spans="1:14" ht="15">
      <c r="A52" s="5" t="s">
        <v>89</v>
      </c>
      <c r="C52" s="5"/>
      <c r="D52" s="5"/>
      <c r="E52" s="5"/>
      <c r="F52" s="5"/>
      <c r="G52" s="5"/>
      <c r="H52" s="5"/>
      <c r="I52" s="5">
        <v>49.059080962800884</v>
      </c>
      <c r="J52" s="5">
        <v>28.77293384952029</v>
      </c>
      <c r="K52" s="5"/>
      <c r="L52" s="5"/>
      <c r="M52" s="5">
        <v>22.16798518767884</v>
      </c>
      <c r="N52" s="5"/>
    </row>
    <row r="53" spans="1:14" ht="15">
      <c r="A53" s="5"/>
      <c r="C53" s="5"/>
      <c r="D53" s="5"/>
      <c r="E53" s="5"/>
      <c r="F53" s="5"/>
      <c r="G53" s="5"/>
      <c r="H53" s="5"/>
      <c r="J53" s="5"/>
      <c r="K53" s="5"/>
      <c r="L53" s="5"/>
      <c r="M53" s="5"/>
      <c r="N53" s="5"/>
    </row>
    <row r="54" spans="1:14" ht="15">
      <c r="A54" s="17"/>
      <c r="B54" s="4"/>
      <c r="C54" s="19"/>
      <c r="D54" s="5"/>
      <c r="E54" s="5"/>
      <c r="F54" s="5"/>
      <c r="G54" s="5"/>
      <c r="H54" s="5"/>
      <c r="J54" s="5"/>
      <c r="K54" s="5"/>
      <c r="L54" s="5"/>
      <c r="M54" s="5"/>
      <c r="N54" s="5"/>
    </row>
    <row r="55" spans="1:14" ht="15">
      <c r="A55" s="22" t="s">
        <v>23</v>
      </c>
      <c r="B55" s="4"/>
      <c r="C55" s="10"/>
      <c r="D55" s="10" t="s">
        <v>54</v>
      </c>
      <c r="E55" s="10" t="s">
        <v>55</v>
      </c>
      <c r="F55" s="10"/>
      <c r="G55" s="10" t="s">
        <v>56</v>
      </c>
      <c r="H55" s="10" t="s">
        <v>57</v>
      </c>
      <c r="I55" s="10" t="s">
        <v>79</v>
      </c>
      <c r="J55" s="6"/>
      <c r="K55" s="6"/>
      <c r="L55" s="11" t="s">
        <v>129</v>
      </c>
      <c r="M55" s="6"/>
      <c r="N55" s="5"/>
    </row>
    <row r="56" spans="1:14" ht="15">
      <c r="A56" s="17"/>
      <c r="B56" s="4"/>
      <c r="C56" s="12" t="s">
        <v>58</v>
      </c>
      <c r="D56" s="12" t="s">
        <v>59</v>
      </c>
      <c r="E56" s="12" t="s">
        <v>60</v>
      </c>
      <c r="F56" s="12" t="s">
        <v>78</v>
      </c>
      <c r="G56" s="12" t="s">
        <v>61</v>
      </c>
      <c r="H56" s="12" t="s">
        <v>62</v>
      </c>
      <c r="I56" s="12" t="s">
        <v>80</v>
      </c>
      <c r="J56" s="13" t="s">
        <v>84</v>
      </c>
      <c r="K56" s="13" t="s">
        <v>63</v>
      </c>
      <c r="L56" s="14" t="s">
        <v>128</v>
      </c>
      <c r="M56" s="14" t="s">
        <v>54</v>
      </c>
      <c r="N56" s="15" t="s">
        <v>82</v>
      </c>
    </row>
    <row r="57" spans="1:14" ht="15">
      <c r="A57" s="17" t="s">
        <v>123</v>
      </c>
      <c r="B57" s="4"/>
      <c r="C57" s="5">
        <v>40</v>
      </c>
      <c r="D57" s="5"/>
      <c r="E57" s="5">
        <v>15</v>
      </c>
      <c r="F57" s="5">
        <v>5</v>
      </c>
      <c r="G57" s="5">
        <v>10</v>
      </c>
      <c r="H57" s="5">
        <v>75</v>
      </c>
      <c r="I57" s="5">
        <v>7</v>
      </c>
      <c r="J57" s="5">
        <v>9</v>
      </c>
      <c r="K57" s="5">
        <v>7</v>
      </c>
      <c r="L57" s="5">
        <v>0</v>
      </c>
      <c r="M57" s="5">
        <v>2</v>
      </c>
      <c r="N57" s="5">
        <f>SUM(H57:M57)</f>
        <v>100</v>
      </c>
    </row>
    <row r="58" spans="1:14" ht="15">
      <c r="A58" s="17" t="s">
        <v>85</v>
      </c>
      <c r="B58" s="4"/>
      <c r="C58" s="5">
        <v>30</v>
      </c>
      <c r="D58" s="5"/>
      <c r="E58" s="5">
        <v>5</v>
      </c>
      <c r="F58" s="5">
        <v>5</v>
      </c>
      <c r="G58" s="5">
        <v>5</v>
      </c>
      <c r="H58" s="5">
        <v>60</v>
      </c>
      <c r="I58" s="5">
        <v>11</v>
      </c>
      <c r="J58" s="5">
        <v>15</v>
      </c>
      <c r="K58" s="5">
        <v>11</v>
      </c>
      <c r="L58" s="5">
        <v>0</v>
      </c>
      <c r="M58" s="5">
        <v>3</v>
      </c>
      <c r="N58" s="5">
        <f>SUM(H58:M58)</f>
        <v>100</v>
      </c>
    </row>
    <row r="59" spans="1:14" ht="15">
      <c r="A59" s="17" t="s">
        <v>125</v>
      </c>
      <c r="B59" s="4"/>
      <c r="C59" s="5">
        <v>22.1</v>
      </c>
      <c r="D59" s="5"/>
      <c r="E59" s="5">
        <v>5.2</v>
      </c>
      <c r="F59" s="5">
        <v>5.9</v>
      </c>
      <c r="G59" s="5">
        <v>4.1</v>
      </c>
      <c r="H59" s="5">
        <v>60.8</v>
      </c>
      <c r="I59" s="5">
        <v>8.9</v>
      </c>
      <c r="J59" s="5">
        <v>15.4</v>
      </c>
      <c r="K59" s="5">
        <v>11.4</v>
      </c>
      <c r="L59" s="5">
        <v>0</v>
      </c>
      <c r="M59" s="5">
        <v>3.5</v>
      </c>
      <c r="N59" s="5">
        <f>SUM(H59:M59)</f>
        <v>100.00000000000001</v>
      </c>
    </row>
    <row r="60" spans="1:14" ht="15">
      <c r="A60" s="17" t="s">
        <v>124</v>
      </c>
      <c r="B60" s="4"/>
      <c r="C60" s="5"/>
      <c r="D60" s="5"/>
      <c r="E60" s="5"/>
      <c r="F60" s="5"/>
      <c r="G60" s="5"/>
      <c r="H60" s="5"/>
      <c r="J60" s="5"/>
      <c r="K60" s="5"/>
      <c r="L60" s="5"/>
      <c r="M60" s="5"/>
      <c r="N60" s="5"/>
    </row>
    <row r="61" spans="1:14" ht="15">
      <c r="A61" s="17" t="s">
        <v>126</v>
      </c>
      <c r="B61" s="4"/>
      <c r="C61" s="5">
        <v>16</v>
      </c>
      <c r="D61" s="5"/>
      <c r="E61" s="5">
        <v>12</v>
      </c>
      <c r="F61" s="5">
        <v>9</v>
      </c>
      <c r="G61" s="5">
        <v>9</v>
      </c>
      <c r="H61" s="5">
        <v>56</v>
      </c>
      <c r="I61" s="5">
        <v>1</v>
      </c>
      <c r="J61" s="5">
        <v>10</v>
      </c>
      <c r="K61" s="5">
        <v>7</v>
      </c>
      <c r="L61" s="5">
        <v>8</v>
      </c>
      <c r="M61" s="5">
        <v>18</v>
      </c>
      <c r="N61" s="5">
        <f>SUM(H61:M61)</f>
        <v>100</v>
      </c>
    </row>
    <row r="62" spans="1:14" ht="15">
      <c r="A62" s="17" t="s">
        <v>127</v>
      </c>
      <c r="B62" s="4"/>
      <c r="C62" s="5">
        <v>17.204301075268816</v>
      </c>
      <c r="D62" s="5"/>
      <c r="E62" s="5">
        <v>12.903225806451612</v>
      </c>
      <c r="F62" s="5">
        <v>9.67741935483871</v>
      </c>
      <c r="G62" s="5">
        <v>9.67741935483871</v>
      </c>
      <c r="H62" s="5">
        <v>60.215053763440864</v>
      </c>
      <c r="I62" s="5">
        <v>1.075268817204301</v>
      </c>
      <c r="J62" s="5">
        <v>10.75268817204301</v>
      </c>
      <c r="K62" s="5"/>
      <c r="L62" s="5">
        <v>8.2</v>
      </c>
      <c r="M62" s="5">
        <v>19.8</v>
      </c>
      <c r="N62" s="5">
        <f>SUM(H62:M62)</f>
        <v>100.04301075268818</v>
      </c>
    </row>
    <row r="63" spans="1:14" ht="15">
      <c r="A63" s="17"/>
      <c r="B63" s="4"/>
      <c r="C63" s="19"/>
      <c r="D63" s="5"/>
      <c r="E63" s="5"/>
      <c r="F63" s="5"/>
      <c r="G63" s="5"/>
      <c r="H63" s="5"/>
      <c r="J63" s="5"/>
      <c r="K63" s="5"/>
      <c r="L63" s="5"/>
      <c r="M63" s="5"/>
      <c r="N63" s="5"/>
    </row>
    <row r="64" spans="1:14" ht="15">
      <c r="A64" s="17"/>
      <c r="B64" s="4"/>
      <c r="C64" s="19"/>
      <c r="D64" s="5"/>
      <c r="E64" s="5"/>
      <c r="F64" s="5"/>
      <c r="G64" s="5"/>
      <c r="H64" s="5"/>
      <c r="J64" s="5"/>
      <c r="K64" s="5"/>
      <c r="L64" s="5"/>
      <c r="M64" s="5"/>
      <c r="N64" s="5"/>
    </row>
    <row r="65" spans="1:14" ht="15">
      <c r="A65" s="9" t="s">
        <v>110</v>
      </c>
      <c r="B65" s="4"/>
      <c r="C65" s="10"/>
      <c r="D65" s="10" t="s">
        <v>54</v>
      </c>
      <c r="E65" s="10" t="s">
        <v>55</v>
      </c>
      <c r="F65" s="10"/>
      <c r="G65" s="10" t="s">
        <v>56</v>
      </c>
      <c r="H65" s="10" t="s">
        <v>57</v>
      </c>
      <c r="I65" s="10" t="s">
        <v>79</v>
      </c>
      <c r="J65" s="6"/>
      <c r="K65" s="6"/>
      <c r="L65" s="6"/>
      <c r="M65" s="6"/>
      <c r="N65" s="6"/>
    </row>
    <row r="66" spans="2:14" ht="15">
      <c r="B66" s="4"/>
      <c r="C66" s="12" t="s">
        <v>58</v>
      </c>
      <c r="D66" s="12" t="s">
        <v>59</v>
      </c>
      <c r="E66" s="12" t="s">
        <v>60</v>
      </c>
      <c r="F66" s="12" t="s">
        <v>78</v>
      </c>
      <c r="G66" s="12" t="s">
        <v>61</v>
      </c>
      <c r="H66" s="12" t="s">
        <v>62</v>
      </c>
      <c r="I66" s="12" t="s">
        <v>80</v>
      </c>
      <c r="J66" s="13" t="s">
        <v>84</v>
      </c>
      <c r="K66" s="13" t="s">
        <v>63</v>
      </c>
      <c r="L66" s="14" t="s">
        <v>81</v>
      </c>
      <c r="M66" s="14" t="s">
        <v>54</v>
      </c>
      <c r="N66" s="15" t="s">
        <v>82</v>
      </c>
    </row>
    <row r="67" spans="1:14" ht="15">
      <c r="A67" s="2" t="s">
        <v>24</v>
      </c>
      <c r="B67" s="4"/>
      <c r="C67" s="10">
        <v>49.4</v>
      </c>
      <c r="D67" s="10"/>
      <c r="E67" s="23"/>
      <c r="F67" s="24">
        <v>22.6</v>
      </c>
      <c r="G67" s="10"/>
      <c r="H67" s="10">
        <v>78.5</v>
      </c>
      <c r="I67" s="10">
        <v>6</v>
      </c>
      <c r="J67" s="10">
        <v>10.1</v>
      </c>
      <c r="K67" s="10">
        <v>5.4</v>
      </c>
      <c r="L67" s="10"/>
      <c r="M67" s="10"/>
      <c r="N67" s="5">
        <f>SUM(H67:M67)</f>
        <v>100</v>
      </c>
    </row>
    <row r="68" spans="1:14" ht="15">
      <c r="A68" s="2" t="s">
        <v>25</v>
      </c>
      <c r="B68" s="4"/>
      <c r="C68" s="10">
        <v>44.2</v>
      </c>
      <c r="D68" s="10"/>
      <c r="E68" s="25"/>
      <c r="F68" s="26">
        <v>14.9</v>
      </c>
      <c r="G68" s="10">
        <v>2.1</v>
      </c>
      <c r="H68" s="10">
        <f>C68+F68+G68+11.5</f>
        <v>72.7</v>
      </c>
      <c r="I68" s="10">
        <v>6.8</v>
      </c>
      <c r="J68" s="10">
        <v>6.1</v>
      </c>
      <c r="K68" s="10">
        <v>14.4</v>
      </c>
      <c r="L68" s="10"/>
      <c r="M68" s="10"/>
      <c r="N68" s="5">
        <f>SUM(H68:M68)</f>
        <v>100</v>
      </c>
    </row>
    <row r="69" spans="1:14" ht="15">
      <c r="A69" s="17" t="s">
        <v>90</v>
      </c>
      <c r="B69" s="4"/>
      <c r="C69" s="5"/>
      <c r="D69" s="5">
        <v>36</v>
      </c>
      <c r="E69" s="27">
        <v>11</v>
      </c>
      <c r="F69" s="27">
        <v>9</v>
      </c>
      <c r="G69" s="5">
        <v>6</v>
      </c>
      <c r="H69" s="5">
        <v>68</v>
      </c>
      <c r="I69" s="5">
        <v>8</v>
      </c>
      <c r="J69" s="5">
        <v>12</v>
      </c>
      <c r="K69" s="5">
        <v>8</v>
      </c>
      <c r="L69" s="18"/>
      <c r="M69" s="5">
        <v>4</v>
      </c>
      <c r="N69" s="5">
        <f>SUM(H69:M69)</f>
        <v>100</v>
      </c>
    </row>
    <row r="70" spans="1:14" ht="15">
      <c r="A70" s="17" t="s">
        <v>51</v>
      </c>
      <c r="B70" s="4"/>
      <c r="C70" s="5">
        <v>13.949900000000001</v>
      </c>
      <c r="D70" s="5">
        <v>10.374799999999999</v>
      </c>
      <c r="E70" s="28"/>
      <c r="F70" s="29">
        <v>16.333299999999998</v>
      </c>
      <c r="G70" s="5"/>
      <c r="H70" s="5">
        <v>70.1</v>
      </c>
      <c r="I70" s="5">
        <v>3.8</v>
      </c>
      <c r="J70" s="5">
        <v>12</v>
      </c>
      <c r="K70" s="5">
        <v>4.1</v>
      </c>
      <c r="L70" s="18"/>
      <c r="M70" s="5">
        <f>100-SUM(H70:L70)</f>
        <v>10.000000000000014</v>
      </c>
      <c r="N70" s="5">
        <f>SUM(H70:M70)</f>
        <v>100</v>
      </c>
    </row>
    <row r="71" spans="1:14" ht="15">
      <c r="A71" s="17" t="s">
        <v>91</v>
      </c>
      <c r="B71" s="4"/>
      <c r="C71" s="5"/>
      <c r="D71" s="5">
        <v>20</v>
      </c>
      <c r="E71" s="5">
        <v>23.5</v>
      </c>
      <c r="F71" s="5"/>
      <c r="G71" s="5">
        <v>10</v>
      </c>
      <c r="H71" s="5">
        <f>7+SUM(D71:G71)</f>
        <v>60.5</v>
      </c>
      <c r="I71" s="5">
        <v>5</v>
      </c>
      <c r="J71" s="5">
        <v>4.5</v>
      </c>
      <c r="K71" s="5"/>
      <c r="L71" s="18"/>
      <c r="M71" s="5">
        <v>30</v>
      </c>
      <c r="N71" s="5">
        <f>SUM(H71:M71)</f>
        <v>100</v>
      </c>
    </row>
    <row r="72" spans="2:14" ht="15">
      <c r="B72" s="4"/>
      <c r="C72" s="19"/>
      <c r="D72" s="5"/>
      <c r="E72" s="5"/>
      <c r="F72" s="5"/>
      <c r="G72" s="5"/>
      <c r="H72" s="5"/>
      <c r="J72" s="5"/>
      <c r="K72" s="5"/>
      <c r="L72" s="18"/>
      <c r="M72" s="5"/>
      <c r="N72" s="5"/>
    </row>
    <row r="73" spans="1:14" ht="15">
      <c r="A73" s="17"/>
      <c r="B73" s="4"/>
      <c r="C73" s="19"/>
      <c r="D73" s="5"/>
      <c r="E73" s="5"/>
      <c r="F73" s="5"/>
      <c r="G73" s="5"/>
      <c r="H73" s="5"/>
      <c r="J73" s="5"/>
      <c r="K73" s="5"/>
      <c r="L73" s="18"/>
      <c r="M73" s="5"/>
      <c r="N73" s="5"/>
    </row>
    <row r="74" spans="1:14" ht="15" customHeight="1">
      <c r="A74" s="17"/>
      <c r="B74" s="4"/>
      <c r="C74" s="19"/>
      <c r="D74" s="5"/>
      <c r="E74" s="5"/>
      <c r="F74" s="5"/>
      <c r="G74" s="5"/>
      <c r="H74" s="5"/>
      <c r="J74" s="5"/>
      <c r="K74" s="5"/>
      <c r="L74" s="18"/>
      <c r="M74" s="5"/>
      <c r="N74" s="5"/>
    </row>
    <row r="75" spans="1:14" ht="15" customHeight="1">
      <c r="A75" s="31" t="s">
        <v>15</v>
      </c>
      <c r="F75" s="5"/>
      <c r="G75" s="5"/>
      <c r="H75" s="5"/>
      <c r="J75" s="5"/>
      <c r="K75" s="5"/>
      <c r="L75" s="18"/>
      <c r="M75" s="5"/>
      <c r="N75" s="5"/>
    </row>
    <row r="76" spans="1:14" ht="15" customHeight="1">
      <c r="A76" s="2" t="s">
        <v>52</v>
      </c>
      <c r="L76" s="18"/>
      <c r="M76" s="5"/>
      <c r="N76" s="5"/>
    </row>
    <row r="77" spans="1:14" ht="15" customHeight="1">
      <c r="A77" s="2" t="s">
        <v>7</v>
      </c>
      <c r="L77" s="18"/>
      <c r="M77" s="5"/>
      <c r="N77" s="5"/>
    </row>
    <row r="78" spans="1:14" ht="15" customHeight="1">
      <c r="A78" s="2" t="s">
        <v>5</v>
      </c>
      <c r="L78" s="18"/>
      <c r="M78" s="5"/>
      <c r="N78" s="5"/>
    </row>
    <row r="79" spans="1:14" ht="15" customHeight="1">
      <c r="A79" s="2" t="s">
        <v>6</v>
      </c>
      <c r="L79" s="18"/>
      <c r="M79" s="5"/>
      <c r="N79" s="5"/>
    </row>
    <row r="80" spans="1:14" ht="15" customHeight="1">
      <c r="A80" s="2" t="s">
        <v>113</v>
      </c>
      <c r="L80" s="18"/>
      <c r="M80" s="5"/>
      <c r="N80" s="5"/>
    </row>
    <row r="81" spans="12:14" ht="15" customHeight="1">
      <c r="L81" s="18"/>
      <c r="M81" s="5"/>
      <c r="N81" s="5"/>
    </row>
    <row r="82" spans="1:14" ht="15" customHeight="1">
      <c r="A82" s="31" t="s">
        <v>109</v>
      </c>
      <c r="L82" s="18"/>
      <c r="M82" s="5"/>
      <c r="N82" s="5"/>
    </row>
    <row r="83" spans="1:14" ht="15" customHeight="1">
      <c r="A83" s="2" t="s">
        <v>97</v>
      </c>
      <c r="L83" s="18"/>
      <c r="M83" s="5"/>
      <c r="N83" s="5"/>
    </row>
    <row r="84" spans="1:14" ht="15" customHeight="1">
      <c r="A84" s="2" t="s">
        <v>98</v>
      </c>
      <c r="L84" s="18"/>
      <c r="M84" s="5"/>
      <c r="N84" s="5"/>
    </row>
    <row r="85" spans="1:14" ht="15" customHeight="1">
      <c r="A85" s="2" t="s">
        <v>30</v>
      </c>
      <c r="L85" s="18"/>
      <c r="M85" s="5"/>
      <c r="N85" s="5"/>
    </row>
    <row r="86" spans="1:14" ht="15" customHeight="1">
      <c r="A86" s="2" t="s">
        <v>31</v>
      </c>
      <c r="L86" s="18"/>
      <c r="M86" s="5"/>
      <c r="N86" s="5"/>
    </row>
    <row r="87" spans="1:14" ht="15" customHeight="1">
      <c r="A87" s="2" t="s">
        <v>0</v>
      </c>
      <c r="L87" s="18"/>
      <c r="M87" s="5"/>
      <c r="N87" s="5"/>
    </row>
    <row r="88" spans="1:14" ht="15" customHeight="1">
      <c r="A88" s="2" t="s">
        <v>1</v>
      </c>
      <c r="L88" s="18"/>
      <c r="M88" s="5"/>
      <c r="N88" s="5"/>
    </row>
    <row r="89" spans="1:14" ht="15" customHeight="1">
      <c r="A89" s="2" t="s">
        <v>46</v>
      </c>
      <c r="L89" s="18"/>
      <c r="M89" s="5"/>
      <c r="N89" s="5"/>
    </row>
    <row r="90" spans="1:14" ht="15" customHeight="1">
      <c r="A90" s="2" t="s">
        <v>47</v>
      </c>
      <c r="L90" s="18"/>
      <c r="M90" s="5"/>
      <c r="N90" s="5"/>
    </row>
    <row r="91" spans="1:14" ht="15" customHeight="1">
      <c r="A91" s="2" t="s">
        <v>116</v>
      </c>
      <c r="L91" s="18"/>
      <c r="M91" s="5"/>
      <c r="N91" s="5"/>
    </row>
    <row r="92" spans="1:14" ht="15" customHeight="1">
      <c r="A92" s="2" t="s">
        <v>36</v>
      </c>
      <c r="L92" s="18"/>
      <c r="M92" s="5"/>
      <c r="N92" s="5"/>
    </row>
    <row r="93" spans="1:14" ht="15" customHeight="1">
      <c r="A93" s="2" t="s">
        <v>18</v>
      </c>
      <c r="L93" s="18"/>
      <c r="M93" s="5"/>
      <c r="N93" s="5"/>
    </row>
    <row r="94" spans="1:14" ht="15" customHeight="1">
      <c r="A94" s="2" t="s">
        <v>19</v>
      </c>
      <c r="L94" s="18"/>
      <c r="M94" s="5"/>
      <c r="N94" s="5"/>
    </row>
    <row r="95" spans="1:14" ht="15" customHeight="1">
      <c r="A95" s="2" t="s">
        <v>16</v>
      </c>
      <c r="L95" s="18"/>
      <c r="M95" s="5"/>
      <c r="N95" s="5"/>
    </row>
    <row r="96" spans="1:14" ht="15" customHeight="1">
      <c r="A96" s="2" t="s">
        <v>17</v>
      </c>
      <c r="L96" s="18"/>
      <c r="M96" s="5"/>
      <c r="N96" s="5"/>
    </row>
    <row r="97" spans="1:14" ht="15" customHeight="1">
      <c r="A97" s="11" t="s">
        <v>111</v>
      </c>
      <c r="L97" s="18"/>
      <c r="M97" s="5"/>
      <c r="N97" s="5"/>
    </row>
    <row r="98" spans="1:14" ht="15" customHeight="1">
      <c r="A98" s="11" t="s">
        <v>112</v>
      </c>
      <c r="L98" s="18"/>
      <c r="M98" s="5"/>
      <c r="N98" s="5"/>
    </row>
    <row r="99" spans="1:14" ht="15" customHeight="1">
      <c r="A99" s="11" t="s">
        <v>104</v>
      </c>
      <c r="L99" s="18"/>
      <c r="M99" s="5"/>
      <c r="N99" s="5"/>
    </row>
    <row r="100" spans="1:14" ht="15" customHeight="1">
      <c r="A100" s="11" t="s">
        <v>99</v>
      </c>
      <c r="L100" s="18"/>
      <c r="M100" s="5"/>
      <c r="N100" s="5"/>
    </row>
    <row r="101" spans="1:14" ht="15" customHeight="1">
      <c r="A101" s="11" t="s">
        <v>100</v>
      </c>
      <c r="L101" s="18"/>
      <c r="M101" s="5"/>
      <c r="N101" s="5"/>
    </row>
    <row r="102" spans="1:14" ht="15" customHeight="1">
      <c r="A102" s="11" t="s">
        <v>101</v>
      </c>
      <c r="L102" s="18"/>
      <c r="M102" s="5"/>
      <c r="N102" s="5"/>
    </row>
    <row r="103" spans="1:14" ht="15" customHeight="1">
      <c r="A103" s="11" t="s">
        <v>103</v>
      </c>
      <c r="L103" s="18"/>
      <c r="M103" s="5"/>
      <c r="N103" s="5"/>
    </row>
    <row r="104" spans="1:14" ht="15" customHeight="1">
      <c r="A104" s="11" t="s">
        <v>102</v>
      </c>
      <c r="L104" s="18"/>
      <c r="M104" s="5"/>
      <c r="N104" s="5"/>
    </row>
    <row r="105" spans="1:14" ht="15" customHeight="1">
      <c r="A105" s="11" t="s">
        <v>33</v>
      </c>
      <c r="L105" s="18"/>
      <c r="M105" s="5"/>
      <c r="N105" s="5"/>
    </row>
    <row r="106" spans="1:14" ht="15" customHeight="1">
      <c r="A106" s="11" t="s">
        <v>34</v>
      </c>
      <c r="L106" s="18"/>
      <c r="M106" s="5"/>
      <c r="N106" s="5"/>
    </row>
    <row r="107" spans="1:14" ht="15" customHeight="1">
      <c r="A107" s="11" t="s">
        <v>32</v>
      </c>
      <c r="L107" s="18"/>
      <c r="M107" s="5"/>
      <c r="N107" s="5"/>
    </row>
    <row r="108" spans="1:14" ht="15" customHeight="1">
      <c r="A108" s="11" t="s">
        <v>35</v>
      </c>
      <c r="L108" s="18"/>
      <c r="M108" s="5"/>
      <c r="N108" s="5"/>
    </row>
    <row r="109" spans="1:14" ht="15" customHeight="1">
      <c r="A109" s="11" t="s">
        <v>119</v>
      </c>
      <c r="L109" s="18"/>
      <c r="M109" s="5"/>
      <c r="N109" s="5"/>
    </row>
    <row r="110" spans="1:14" ht="15" customHeight="1">
      <c r="A110" s="11" t="s">
        <v>11</v>
      </c>
      <c r="L110" s="18"/>
      <c r="M110" s="5"/>
      <c r="N110" s="5"/>
    </row>
    <row r="111" spans="1:14" ht="15" customHeight="1">
      <c r="A111" s="2" t="s">
        <v>117</v>
      </c>
      <c r="L111" s="18"/>
      <c r="M111" s="5"/>
      <c r="N111" s="5"/>
    </row>
    <row r="112" spans="1:14" ht="15" customHeight="1">
      <c r="A112" s="2" t="s">
        <v>120</v>
      </c>
      <c r="L112" s="18"/>
      <c r="M112" s="5"/>
      <c r="N112" s="5"/>
    </row>
    <row r="113" spans="12:14" ht="15" customHeight="1">
      <c r="L113" s="18"/>
      <c r="M113" s="5"/>
      <c r="N113" s="5"/>
    </row>
    <row r="114" spans="1:14" ht="15" customHeight="1">
      <c r="A114" s="31" t="s">
        <v>86</v>
      </c>
      <c r="L114" s="18"/>
      <c r="M114" s="5"/>
      <c r="N114" s="5"/>
    </row>
    <row r="115" spans="1:14" ht="15" customHeight="1">
      <c r="A115" s="2" t="s">
        <v>118</v>
      </c>
      <c r="L115" s="18"/>
      <c r="M115" s="5"/>
      <c r="N115" s="5"/>
    </row>
    <row r="116" spans="1:3" ht="15" customHeight="1">
      <c r="A116" s="2" t="s">
        <v>9</v>
      </c>
      <c r="C116" s="17"/>
    </row>
    <row r="117" ht="15" customHeight="1">
      <c r="A117" s="17" t="s">
        <v>37</v>
      </c>
    </row>
    <row r="118" ht="15" customHeight="1">
      <c r="A118" s="17" t="s">
        <v>44</v>
      </c>
    </row>
    <row r="119" ht="15" customHeight="1">
      <c r="A119" s="17" t="s">
        <v>115</v>
      </c>
    </row>
    <row r="120" ht="15" customHeight="1">
      <c r="A120" s="17" t="s">
        <v>8</v>
      </c>
    </row>
    <row r="121" ht="15" customHeight="1">
      <c r="A121" s="17" t="s">
        <v>95</v>
      </c>
    </row>
    <row r="122" ht="15" customHeight="1">
      <c r="A122" s="17" t="s">
        <v>49</v>
      </c>
    </row>
    <row r="123" ht="15" customHeight="1">
      <c r="A123" s="17" t="s">
        <v>53</v>
      </c>
    </row>
    <row r="124" ht="15" customHeight="1"/>
    <row r="125" ht="15" customHeight="1">
      <c r="A125" s="31" t="s">
        <v>23</v>
      </c>
    </row>
    <row r="126" ht="15" customHeight="1">
      <c r="A126" s="2" t="s">
        <v>2</v>
      </c>
    </row>
    <row r="127" ht="15" customHeight="1">
      <c r="A127" s="2" t="s">
        <v>3</v>
      </c>
    </row>
    <row r="128" ht="15" customHeight="1">
      <c r="A128" s="2" t="s">
        <v>4</v>
      </c>
    </row>
    <row r="129" ht="15" customHeight="1"/>
    <row r="130" ht="15" customHeight="1">
      <c r="A130" s="31" t="s">
        <v>20</v>
      </c>
    </row>
    <row r="131" ht="15" customHeight="1">
      <c r="A131" s="2" t="s">
        <v>132</v>
      </c>
    </row>
    <row r="132" ht="15" customHeight="1">
      <c r="A132" s="2" t="s">
        <v>71</v>
      </c>
    </row>
    <row r="133" ht="15" customHeight="1">
      <c r="A133" s="2" t="s">
        <v>121</v>
      </c>
    </row>
    <row r="134" ht="15" customHeight="1">
      <c r="A134" s="2" t="s">
        <v>122</v>
      </c>
    </row>
    <row r="135" ht="15" customHeight="1">
      <c r="A135" s="2" t="s">
        <v>12</v>
      </c>
    </row>
    <row r="136" ht="15" customHeight="1">
      <c r="A136" s="2" t="s">
        <v>29</v>
      </c>
    </row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</sheetData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Lindert</dc:creator>
  <cp:keywords/>
  <dc:description/>
  <cp:lastModifiedBy>Peter H. Lindert</cp:lastModifiedBy>
  <cp:lastPrinted>2000-09-22T05:26:00Z</cp:lastPrinted>
  <dcterms:created xsi:type="dcterms:W3CDTF">2000-06-22T14:03:13Z</dcterms:created>
  <cp:category/>
  <cp:version/>
  <cp:contentType/>
  <cp:contentStatus/>
</cp:coreProperties>
</file>